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лан-сметка за 2017г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<sst xmlns="http://schemas.openxmlformats.org/spreadsheetml/2006/main" count="46" uniqueCount="42">
  <si>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№ по ред</t>
  </si>
  <si>
    <t>Субект</t>
  </si>
  <si>
    <t>Вид услуга</t>
  </si>
  <si>
    <t>Промил</t>
  </si>
  <si>
    <t>1.</t>
  </si>
  <si>
    <t>сметосъб.</t>
  </si>
  <si>
    <t>общ. площи</t>
  </si>
  <si>
    <t>Сметосъбиране и сметоизвозване</t>
  </si>
  <si>
    <t>Общо</t>
  </si>
  <si>
    <t>подд. депо</t>
  </si>
  <si>
    <t>Преходен остатък</t>
  </si>
  <si>
    <t>Обща стойност</t>
  </si>
  <si>
    <t>в т.ч. Закупуване на съдове и техника</t>
  </si>
  <si>
    <t>поддържане на депа</t>
  </si>
  <si>
    <t>почистване на площи за обществено ползване</t>
  </si>
  <si>
    <t>в т.ч. Снегопочистване</t>
  </si>
  <si>
    <t>ЮЛ и ЕТ
нежилищни имоти</t>
  </si>
  <si>
    <t>всичко ЮЛ нежилищни</t>
  </si>
  <si>
    <t>Такса битови отпадъци (х.лв.)</t>
  </si>
  <si>
    <t>Очаквани постъпления (х.лв.)</t>
  </si>
  <si>
    <t>без промяна</t>
  </si>
  <si>
    <t>структура размер</t>
  </si>
  <si>
    <t>структура разходи</t>
  </si>
  <si>
    <t>разлика</t>
  </si>
  <si>
    <t>разходи 2011</t>
  </si>
  <si>
    <t>примерна ПЛАН СМЕТКА</t>
  </si>
  <si>
    <t xml:space="preserve">% събираемост </t>
  </si>
  <si>
    <t>имоти на ФЛ и жилищни имоти на ЮЛ и ЕТ</t>
  </si>
  <si>
    <t>всичко ФЛ и жил.имоти ЮЛ</t>
  </si>
  <si>
    <t>такса за  контейнер</t>
  </si>
  <si>
    <t>бр.контейнери</t>
  </si>
  <si>
    <t>ЮЛ и ЕТ
нежилищни имоти - контейнери</t>
  </si>
  <si>
    <t>големи фирми</t>
  </si>
  <si>
    <t>3 пъти седмично</t>
  </si>
  <si>
    <t>2 пъти седмично</t>
  </si>
  <si>
    <t>1 път седмично</t>
  </si>
  <si>
    <t>2 пъти месечно</t>
  </si>
  <si>
    <t>с графика за др.манастир</t>
  </si>
  <si>
    <t>Дан. основа към 01.01.2017 (х.лв.)</t>
  </si>
  <si>
    <t>ЗА ОПРЕДЕЛЯНЕ НА ПРОМИЛА ЗА 2017 Г.</t>
  </si>
  <si>
    <t>Приложение №1
към Решение №222/30.12.2016г на ОбС-Дряново</t>
  </si>
  <si>
    <t>Разходи за 2017г. (х.лв.)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</si>
</sst>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0.0"/>
    <numFmt numFmtId="166" formatCode="0.0%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2" applyNumberFormat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1" borderId="6" applyNumberFormat="0" applyAlignment="0" applyProtection="0"/>
    <xf numFmtId="0" fontId="20" fillId="21" borderId="2" applyNumberFormat="0" applyAlignment="0" applyProtection="0"/>
    <xf numFmtId="0" fontId="22" fillId="22" borderId="7" applyNumberFormat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9" fontId="0" fillId="0" borderId="10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5" fontId="9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/>
    </xf>
    <xf numFmtId="9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1" fillId="0" borderId="16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9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 vertical="center" wrapText="1"/>
    </xf>
    <xf numFmtId="164" fontId="1" fillId="0" borderId="20" xfId="0" applyNumberFormat="1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1" fillId="0" borderId="22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164" fontId="0" fillId="0" borderId="18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28" fillId="0" borderId="0" xfId="0" applyNumberFormat="1" applyFont="1" applyAlignment="1">
      <alignment horizontal="right" vertical="top" wrapText="1"/>
    </xf>
    <xf numFmtId="0" fontId="29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30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3" fontId="1" fillId="0" borderId="12" xfId="0" applyNumberFormat="1" applyFont="1" applyBorder="1" applyAlignment="1">
      <alignment horizontal="right" vertical="center"/>
    </xf>
    <xf numFmtId="0" fontId="0" fillId="0" borderId="33" xfId="0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4" fontId="1" fillId="0" borderId="16" xfId="40" applyFont="1" applyBorder="1" applyAlignment="1">
      <alignment horizontal="center" vertical="center"/>
    </xf>
    <xf numFmtId="44" fontId="1" fillId="0" borderId="31" xfId="4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0" fillId="0" borderId="39" xfId="0" applyFill="1" applyBorder="1" applyAlignment="1">
      <alignment horizontal="center" vertical="top"/>
    </xf>
    <xf numFmtId="0" fontId="0" fillId="0" borderId="40" xfId="0" applyFill="1" applyBorder="1" applyAlignment="1">
      <alignment horizontal="center" vertical="top"/>
    </xf>
    <xf numFmtId="0" fontId="0" fillId="0" borderId="41" xfId="0" applyFill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wrapText="1"/>
    </xf>
    <xf numFmtId="3" fontId="1" fillId="0" borderId="40" xfId="0" applyNumberFormat="1" applyFont="1" applyBorder="1" applyAlignment="1">
      <alignment horizontal="center" wrapText="1"/>
    </xf>
    <xf numFmtId="3" fontId="1" fillId="0" borderId="42" xfId="0" applyNumberFormat="1" applyFont="1" applyBorder="1" applyAlignment="1">
      <alignment horizontal="center" wrapText="1"/>
    </xf>
    <xf numFmtId="4" fontId="0" fillId="0" borderId="18" xfId="0" applyNumberForma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3" fontId="1" fillId="0" borderId="12" xfId="0" applyNumberFormat="1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26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5.421875" style="0" customWidth="1"/>
    <col min="2" max="2" width="15.140625" style="0" customWidth="1"/>
    <col min="3" max="3" width="13.140625" style="0" customWidth="1"/>
    <col min="4" max="4" width="19.00390625" style="0" customWidth="1"/>
    <col min="5" max="6" width="13.00390625" style="0" customWidth="1"/>
    <col min="7" max="7" width="16.00390625" style="0" customWidth="1"/>
    <col min="8" max="9" width="13.28125" style="0" customWidth="1"/>
    <col min="10" max="10" width="10.28125" style="12" customWidth="1"/>
    <col min="11" max="12" width="0" style="13" hidden="1" customWidth="1"/>
    <col min="13" max="13" width="9.28125" style="14" hidden="1" customWidth="1"/>
    <col min="14" max="14" width="0" style="15" hidden="1" customWidth="1"/>
    <col min="15" max="16" width="0" style="16" hidden="1" customWidth="1"/>
    <col min="17" max="21" width="0" style="0" hidden="1" customWidth="1"/>
  </cols>
  <sheetData>
    <row r="1" spans="1:10" ht="35.25" customHeight="1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</row>
    <row r="2" spans="1:16" s="72" customFormat="1" ht="20.25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68"/>
      <c r="L2" s="68"/>
      <c r="M2" s="69"/>
      <c r="N2" s="70"/>
      <c r="O2" s="71"/>
      <c r="P2" s="71"/>
    </row>
    <row r="3" spans="1:16" s="72" customFormat="1" ht="21" thickBot="1">
      <c r="A3" s="74" t="s">
        <v>39</v>
      </c>
      <c r="B3" s="74"/>
      <c r="C3" s="74"/>
      <c r="D3" s="74"/>
      <c r="E3" s="74"/>
      <c r="F3" s="74"/>
      <c r="G3" s="74"/>
      <c r="H3" s="74"/>
      <c r="I3" s="74"/>
      <c r="J3" s="74"/>
      <c r="K3" s="68"/>
      <c r="L3" s="68"/>
      <c r="M3" s="69"/>
      <c r="N3" s="70"/>
      <c r="O3" s="71"/>
      <c r="P3" s="71"/>
    </row>
    <row r="4" spans="1:16" s="3" customFormat="1" ht="38.25" customHeight="1">
      <c r="A4" s="75" t="s">
        <v>0</v>
      </c>
      <c r="B4" s="77" t="s">
        <v>1</v>
      </c>
      <c r="C4" s="77" t="s">
        <v>2</v>
      </c>
      <c r="D4" s="77" t="s">
        <v>38</v>
      </c>
      <c r="E4" s="77" t="s">
        <v>3</v>
      </c>
      <c r="F4" s="77"/>
      <c r="G4" s="77" t="s">
        <v>18</v>
      </c>
      <c r="H4" s="77" t="s">
        <v>26</v>
      </c>
      <c r="I4" s="77" t="s">
        <v>19</v>
      </c>
      <c r="J4" s="79" t="s">
        <v>41</v>
      </c>
      <c r="K4" s="17" t="s">
        <v>21</v>
      </c>
      <c r="L4" s="17" t="s">
        <v>22</v>
      </c>
      <c r="M4" s="18" t="s">
        <v>20</v>
      </c>
      <c r="N4" s="19" t="s">
        <v>23</v>
      </c>
      <c r="O4" s="20" t="s">
        <v>24</v>
      </c>
      <c r="P4" s="19" t="s">
        <v>23</v>
      </c>
    </row>
    <row r="5" spans="1:10" ht="13.5" thickBot="1">
      <c r="A5" s="76"/>
      <c r="B5" s="78"/>
      <c r="C5" s="78"/>
      <c r="D5" s="78"/>
      <c r="E5" s="27">
        <v>2016</v>
      </c>
      <c r="F5" s="27">
        <v>2017</v>
      </c>
      <c r="G5" s="78"/>
      <c r="H5" s="78"/>
      <c r="I5" s="78"/>
      <c r="J5" s="80"/>
    </row>
    <row r="6" spans="1:14" ht="12.75">
      <c r="A6" s="81" t="s">
        <v>4</v>
      </c>
      <c r="B6" s="83" t="s">
        <v>27</v>
      </c>
      <c r="C6" s="50" t="s">
        <v>5</v>
      </c>
      <c r="D6" s="51">
        <v>62804.6</v>
      </c>
      <c r="E6" s="52">
        <v>2.2</v>
      </c>
      <c r="F6" s="52">
        <v>2.1</v>
      </c>
      <c r="G6" s="28">
        <f>D6*F6/1000</f>
        <v>131.88966</v>
      </c>
      <c r="H6" s="29">
        <v>0.96</v>
      </c>
      <c r="I6" s="30">
        <f>G6*H6</f>
        <v>126.61407359999998</v>
      </c>
      <c r="J6" s="85"/>
      <c r="K6" s="13">
        <f>F6/F9</f>
        <v>0.43749999999999994</v>
      </c>
      <c r="L6" s="13">
        <f>I6/I9</f>
        <v>0.41935204171617646</v>
      </c>
      <c r="M6" s="14">
        <v>109.17909999999999</v>
      </c>
      <c r="N6" s="21">
        <f>I6-M6</f>
        <v>17.434973599999992</v>
      </c>
    </row>
    <row r="7" spans="1:14" ht="12.75">
      <c r="A7" s="82"/>
      <c r="B7" s="84"/>
      <c r="C7" s="53" t="s">
        <v>9</v>
      </c>
      <c r="D7" s="54">
        <v>63682.1</v>
      </c>
      <c r="E7" s="55">
        <v>1.4</v>
      </c>
      <c r="F7" s="55">
        <v>1.8</v>
      </c>
      <c r="G7" s="31">
        <f>D7*F7/1000</f>
        <v>114.62778</v>
      </c>
      <c r="H7" s="8">
        <v>0.96</v>
      </c>
      <c r="I7" s="32">
        <f>G7*H7</f>
        <v>110.0426688</v>
      </c>
      <c r="J7" s="86"/>
      <c r="K7" s="13">
        <f>F7/F9</f>
        <v>0.37499999999999994</v>
      </c>
      <c r="L7" s="13">
        <f>I7/I9</f>
        <v>0.3644667336347118</v>
      </c>
      <c r="M7" s="14">
        <v>30.944675000000004</v>
      </c>
      <c r="N7" s="22">
        <f>I7-M7</f>
        <v>79.0979938</v>
      </c>
    </row>
    <row r="8" spans="1:14" ht="12.75">
      <c r="A8" s="82"/>
      <c r="B8" s="84"/>
      <c r="C8" s="53" t="s">
        <v>6</v>
      </c>
      <c r="D8" s="54">
        <v>75545.3</v>
      </c>
      <c r="E8" s="55">
        <v>0.9</v>
      </c>
      <c r="F8" s="55">
        <v>0.9</v>
      </c>
      <c r="G8" s="31">
        <f>D8*F8/1000</f>
        <v>67.99077</v>
      </c>
      <c r="H8" s="8">
        <v>0.96</v>
      </c>
      <c r="I8" s="32">
        <f>G8*H8</f>
        <v>65.2711392</v>
      </c>
      <c r="J8" s="86"/>
      <c r="K8" s="13">
        <f>F8/F9</f>
        <v>0.18749999999999997</v>
      </c>
      <c r="L8" s="13">
        <f>I8/I9</f>
        <v>0.2161812246491117</v>
      </c>
      <c r="M8" s="14">
        <v>56.909879999999994</v>
      </c>
      <c r="N8" s="22">
        <f>I8-M8</f>
        <v>8.3612592</v>
      </c>
    </row>
    <row r="9" spans="1:14" ht="13.5" thickBot="1">
      <c r="A9" s="88"/>
      <c r="B9" s="89"/>
      <c r="C9" s="89"/>
      <c r="D9" s="90"/>
      <c r="E9" s="56">
        <f>E6+E7+E8</f>
        <v>4.5</v>
      </c>
      <c r="F9" s="56">
        <f>F6+F7+F8</f>
        <v>4.800000000000001</v>
      </c>
      <c r="G9" s="91" t="s">
        <v>28</v>
      </c>
      <c r="H9" s="91"/>
      <c r="I9" s="33">
        <f>SUM(I6:I8)</f>
        <v>301.9278816</v>
      </c>
      <c r="J9" s="86"/>
      <c r="M9" s="14">
        <v>197.03365499999998</v>
      </c>
      <c r="N9" s="22">
        <f>I9-M9</f>
        <v>104.8942266</v>
      </c>
    </row>
    <row r="10" spans="1:14" ht="26.25" customHeight="1">
      <c r="A10" s="92">
        <v>2</v>
      </c>
      <c r="B10" s="94" t="s">
        <v>16</v>
      </c>
      <c r="C10" s="57" t="s">
        <v>5</v>
      </c>
      <c r="D10" s="58">
        <v>28281</v>
      </c>
      <c r="E10" s="59">
        <v>3.3</v>
      </c>
      <c r="F10" s="59">
        <v>3.2</v>
      </c>
      <c r="G10" s="34">
        <f>D10*F10/1000</f>
        <v>90.49920000000002</v>
      </c>
      <c r="H10" s="9">
        <v>0.94</v>
      </c>
      <c r="I10" s="35">
        <f>G10*H10</f>
        <v>85.06924800000002</v>
      </c>
      <c r="J10" s="86"/>
      <c r="M10" s="14">
        <v>27.5</v>
      </c>
      <c r="N10" s="22">
        <f>I10-M10</f>
        <v>57.569248000000016</v>
      </c>
    </row>
    <row r="11" spans="1:14" ht="24.75" customHeight="1">
      <c r="A11" s="82"/>
      <c r="B11" s="95"/>
      <c r="C11" s="53" t="s">
        <v>9</v>
      </c>
      <c r="D11" s="54">
        <v>28317.4</v>
      </c>
      <c r="E11" s="55">
        <v>2.5</v>
      </c>
      <c r="F11" s="55">
        <v>2.6</v>
      </c>
      <c r="G11" s="31">
        <f>D11*F11/1000</f>
        <v>73.62524</v>
      </c>
      <c r="H11" s="8">
        <v>0.94</v>
      </c>
      <c r="I11" s="32">
        <f>G11*H11</f>
        <v>69.2077256</v>
      </c>
      <c r="J11" s="86"/>
      <c r="N11" s="22"/>
    </row>
    <row r="12" spans="1:14" ht="24.75" customHeight="1">
      <c r="A12" s="93"/>
      <c r="B12" s="96"/>
      <c r="C12" s="60" t="s">
        <v>6</v>
      </c>
      <c r="D12" s="61">
        <v>69792</v>
      </c>
      <c r="E12" s="62">
        <v>0.9</v>
      </c>
      <c r="F12" s="62">
        <v>0.9</v>
      </c>
      <c r="G12" s="36">
        <f>D12*F12/1000</f>
        <v>62.8128</v>
      </c>
      <c r="H12" s="37">
        <v>0.94</v>
      </c>
      <c r="I12" s="38">
        <f>G12*H12</f>
        <v>59.044032</v>
      </c>
      <c r="J12" s="86"/>
      <c r="N12" s="22"/>
    </row>
    <row r="13" spans="1:14" ht="13.5" thickBot="1">
      <c r="A13" s="88"/>
      <c r="B13" s="89"/>
      <c r="C13" s="89"/>
      <c r="D13" s="90"/>
      <c r="E13" s="56">
        <f>E10+E11+E12</f>
        <v>6.7</v>
      </c>
      <c r="F13" s="56">
        <f>F10+F11+F12</f>
        <v>6.700000000000001</v>
      </c>
      <c r="G13" s="97"/>
      <c r="H13" s="98"/>
      <c r="I13" s="98"/>
      <c r="J13" s="86"/>
      <c r="M13" s="14">
        <v>197.03365499999998</v>
      </c>
      <c r="N13" s="22">
        <f>I13-M13</f>
        <v>-197.03365499999998</v>
      </c>
    </row>
    <row r="14" spans="1:14" ht="28.5" customHeight="1">
      <c r="A14" s="99">
        <v>2.1</v>
      </c>
      <c r="B14" s="102"/>
      <c r="C14" s="102"/>
      <c r="D14" s="103"/>
      <c r="E14" s="63" t="s">
        <v>29</v>
      </c>
      <c r="F14" s="64" t="s">
        <v>30</v>
      </c>
      <c r="G14" s="104"/>
      <c r="H14" s="105"/>
      <c r="I14" s="106"/>
      <c r="J14" s="86"/>
      <c r="N14" s="22"/>
    </row>
    <row r="15" spans="1:14" ht="12.75">
      <c r="A15" s="100"/>
      <c r="B15" s="84" t="s">
        <v>31</v>
      </c>
      <c r="C15" s="53" t="s">
        <v>32</v>
      </c>
      <c r="D15" s="107">
        <v>33090.5</v>
      </c>
      <c r="E15" s="65">
        <v>2200</v>
      </c>
      <c r="F15" s="53">
        <v>16</v>
      </c>
      <c r="G15" s="39">
        <f aca="true" t="shared" si="0" ref="G15:G20">E15*F15</f>
        <v>35200</v>
      </c>
      <c r="H15" s="1">
        <v>0.95</v>
      </c>
      <c r="I15" s="40">
        <f aca="true" t="shared" si="1" ref="I15:I20">G15*H15/1000</f>
        <v>33.44</v>
      </c>
      <c r="J15" s="86"/>
      <c r="K15" s="13">
        <f>F15/F21</f>
        <v>0.43243243243243246</v>
      </c>
      <c r="L15" s="13">
        <f>(I15+I10-I11)/I21</f>
        <v>0.1913945802772238</v>
      </c>
      <c r="M15" s="14">
        <v>104.71829999999999</v>
      </c>
      <c r="N15" s="21">
        <f aca="true" t="shared" si="2" ref="N15:N26">I15-M15</f>
        <v>-71.27829999999999</v>
      </c>
    </row>
    <row r="16" spans="1:14" ht="25.5">
      <c r="A16" s="100"/>
      <c r="B16" s="84"/>
      <c r="C16" s="66" t="s">
        <v>33</v>
      </c>
      <c r="D16" s="108"/>
      <c r="E16" s="65">
        <v>2850</v>
      </c>
      <c r="F16" s="53">
        <v>0</v>
      </c>
      <c r="G16" s="39">
        <f t="shared" si="0"/>
        <v>0</v>
      </c>
      <c r="H16" s="1">
        <v>0.95</v>
      </c>
      <c r="I16" s="40">
        <f t="shared" si="1"/>
        <v>0</v>
      </c>
      <c r="J16" s="86"/>
      <c r="K16" s="13">
        <f>F16/F21</f>
        <v>0</v>
      </c>
      <c r="L16" s="13">
        <f>(I16+I11)/I21</f>
        <v>0.2686729120793494</v>
      </c>
      <c r="M16" s="14">
        <v>62.830980000000004</v>
      </c>
      <c r="N16" s="22">
        <f t="shared" si="2"/>
        <v>-62.830980000000004</v>
      </c>
    </row>
    <row r="17" spans="1:14" ht="25.5">
      <c r="A17" s="100"/>
      <c r="B17" s="84"/>
      <c r="C17" s="66" t="s">
        <v>34</v>
      </c>
      <c r="D17" s="108"/>
      <c r="E17" s="65">
        <v>1900</v>
      </c>
      <c r="F17" s="53">
        <v>0</v>
      </c>
      <c r="G17" s="39">
        <f t="shared" si="0"/>
        <v>0</v>
      </c>
      <c r="H17" s="1">
        <v>0.95</v>
      </c>
      <c r="I17" s="40">
        <f t="shared" si="1"/>
        <v>0</v>
      </c>
      <c r="J17" s="86"/>
      <c r="N17" s="22"/>
    </row>
    <row r="18" spans="1:14" ht="25.5">
      <c r="A18" s="100"/>
      <c r="B18" s="84"/>
      <c r="C18" s="66" t="s">
        <v>35</v>
      </c>
      <c r="D18" s="108"/>
      <c r="E18" s="65">
        <v>950</v>
      </c>
      <c r="F18" s="53">
        <v>2</v>
      </c>
      <c r="G18" s="39">
        <f t="shared" si="0"/>
        <v>1900</v>
      </c>
      <c r="H18" s="1">
        <v>0.95</v>
      </c>
      <c r="I18" s="40">
        <f t="shared" si="1"/>
        <v>1.805</v>
      </c>
      <c r="J18" s="86"/>
      <c r="N18" s="22"/>
    </row>
    <row r="19" spans="1:14" ht="25.5">
      <c r="A19" s="100"/>
      <c r="B19" s="84"/>
      <c r="C19" s="66" t="s">
        <v>36</v>
      </c>
      <c r="D19" s="108"/>
      <c r="E19" s="65">
        <v>500</v>
      </c>
      <c r="F19" s="53">
        <v>19</v>
      </c>
      <c r="G19" s="39">
        <f t="shared" si="0"/>
        <v>9500</v>
      </c>
      <c r="H19" s="1">
        <v>0.95</v>
      </c>
      <c r="I19" s="40">
        <f t="shared" si="1"/>
        <v>9.025</v>
      </c>
      <c r="J19" s="86"/>
      <c r="N19" s="22"/>
    </row>
    <row r="20" spans="1:14" ht="29.25" customHeight="1">
      <c r="A20" s="101"/>
      <c r="B20" s="84"/>
      <c r="C20" s="66" t="s">
        <v>37</v>
      </c>
      <c r="D20" s="109"/>
      <c r="E20" s="65">
        <v>650</v>
      </c>
      <c r="F20" s="53">
        <v>0</v>
      </c>
      <c r="G20" s="39">
        <f t="shared" si="0"/>
        <v>0</v>
      </c>
      <c r="H20" s="1">
        <v>0.95</v>
      </c>
      <c r="I20" s="40">
        <f t="shared" si="1"/>
        <v>0</v>
      </c>
      <c r="J20" s="86"/>
      <c r="K20" s="13">
        <f>F20/F21</f>
        <v>0</v>
      </c>
      <c r="L20" s="13">
        <f>I20/I21</f>
        <v>0</v>
      </c>
      <c r="M20" s="14">
        <v>137.642625</v>
      </c>
      <c r="N20" s="22">
        <f t="shared" si="2"/>
        <v>-137.642625</v>
      </c>
    </row>
    <row r="21" spans="1:14" ht="13.5" thickBot="1">
      <c r="A21" s="110"/>
      <c r="B21" s="111"/>
      <c r="C21" s="111"/>
      <c r="D21" s="111"/>
      <c r="E21" s="111"/>
      <c r="F21" s="67">
        <f>SUM(F15:F20)</f>
        <v>37</v>
      </c>
      <c r="G21" s="112" t="s">
        <v>17</v>
      </c>
      <c r="H21" s="112"/>
      <c r="I21" s="41">
        <f>SUM(I10:I20)</f>
        <v>257.5910056</v>
      </c>
      <c r="J21" s="87"/>
      <c r="M21" s="14">
        <v>332.691905</v>
      </c>
      <c r="N21" s="22">
        <f t="shared" si="2"/>
        <v>-75.1008994</v>
      </c>
    </row>
    <row r="22" spans="1:14" ht="12.75">
      <c r="A22" s="113" t="s">
        <v>8</v>
      </c>
      <c r="B22" s="114"/>
      <c r="C22" s="114"/>
      <c r="D22" s="114"/>
      <c r="E22" s="114"/>
      <c r="F22" s="114"/>
      <c r="G22" s="114"/>
      <c r="H22" s="114"/>
      <c r="I22" s="42">
        <f>I9+I21</f>
        <v>559.5188872</v>
      </c>
      <c r="J22" s="43"/>
      <c r="M22" s="14">
        <v>536.5871</v>
      </c>
      <c r="N22" s="22">
        <f t="shared" si="2"/>
        <v>22.93178720000003</v>
      </c>
    </row>
    <row r="23" spans="1:16" ht="12.75">
      <c r="A23" s="115" t="s">
        <v>7</v>
      </c>
      <c r="B23" s="116"/>
      <c r="C23" s="116"/>
      <c r="D23" s="116"/>
      <c r="E23" s="116"/>
      <c r="F23" s="116"/>
      <c r="G23" s="116"/>
      <c r="H23" s="116"/>
      <c r="I23" s="44">
        <f>I22-I25-I26</f>
        <v>235.38233986986575</v>
      </c>
      <c r="J23" s="48">
        <v>243.2</v>
      </c>
      <c r="K23" s="13">
        <f>J23/(I29-J28)</f>
        <v>0.44065953977169775</v>
      </c>
      <c r="L23" s="13">
        <f>I23/I22</f>
        <v>0.4206870317600706</v>
      </c>
      <c r="M23" s="14">
        <v>227.91319999999996</v>
      </c>
      <c r="N23" s="21">
        <f t="shared" si="2"/>
        <v>7.469139869865785</v>
      </c>
      <c r="O23" s="16">
        <v>200.6</v>
      </c>
      <c r="P23" s="23">
        <f>J23-O23</f>
        <v>42.599999999999994</v>
      </c>
    </row>
    <row r="24" spans="1:16" s="4" customFormat="1" ht="12.75">
      <c r="A24" s="119" t="s">
        <v>12</v>
      </c>
      <c r="B24" s="120"/>
      <c r="C24" s="120"/>
      <c r="D24" s="120"/>
      <c r="E24" s="120"/>
      <c r="F24" s="120"/>
      <c r="G24" s="120"/>
      <c r="H24" s="120"/>
      <c r="I24" s="45"/>
      <c r="J24" s="49">
        <v>12</v>
      </c>
      <c r="K24" s="24"/>
      <c r="L24" s="13"/>
      <c r="M24" s="14"/>
      <c r="N24" s="22">
        <f t="shared" si="2"/>
        <v>0</v>
      </c>
      <c r="O24" s="25">
        <v>18.7</v>
      </c>
      <c r="P24" s="26">
        <f aca="true" t="shared" si="3" ref="P24:P29">J24-O24</f>
        <v>-6.699999999999999</v>
      </c>
    </row>
    <row r="25" spans="1:16" ht="12.75">
      <c r="A25" s="115" t="s">
        <v>13</v>
      </c>
      <c r="B25" s="116"/>
      <c r="C25" s="116"/>
      <c r="D25" s="116"/>
      <c r="E25" s="116"/>
      <c r="F25" s="116"/>
      <c r="G25" s="116"/>
      <c r="H25" s="116"/>
      <c r="I25" s="44">
        <f>I7+I11+(SUM(I15:I20)*J25/(J25+J23))</f>
        <v>199.82137613013427</v>
      </c>
      <c r="J25" s="48">
        <v>211.1</v>
      </c>
      <c r="K25" s="13">
        <f>J25/(I29-J28)</f>
        <v>0.382496829135713</v>
      </c>
      <c r="L25" s="13">
        <f>I25/I22</f>
        <v>0.357130707651533</v>
      </c>
      <c r="M25" s="14">
        <v>111.60378</v>
      </c>
      <c r="N25" s="22">
        <f t="shared" si="2"/>
        <v>88.21759613013427</v>
      </c>
      <c r="O25" s="16">
        <v>96.5</v>
      </c>
      <c r="P25" s="26">
        <f t="shared" si="3"/>
        <v>114.6</v>
      </c>
    </row>
    <row r="26" spans="1:16" ht="14.25" customHeight="1">
      <c r="A26" s="121" t="s">
        <v>14</v>
      </c>
      <c r="B26" s="122"/>
      <c r="C26" s="122"/>
      <c r="D26" s="122"/>
      <c r="E26" s="122"/>
      <c r="F26" s="122"/>
      <c r="G26" s="122"/>
      <c r="H26" s="122"/>
      <c r="I26" s="44">
        <f>I8+I12</f>
        <v>124.3151712</v>
      </c>
      <c r="J26" s="48">
        <v>97.6</v>
      </c>
      <c r="K26" s="13">
        <f>J26/(I29-J28)</f>
        <v>0.17684363109258924</v>
      </c>
      <c r="L26" s="13">
        <f>I26/I22</f>
        <v>0.22218226058839644</v>
      </c>
      <c r="M26" s="14">
        <v>197.07012</v>
      </c>
      <c r="N26" s="22">
        <f t="shared" si="2"/>
        <v>-72.75494880000001</v>
      </c>
      <c r="O26" s="16">
        <v>258.8</v>
      </c>
      <c r="P26" s="23">
        <f t="shared" si="3"/>
        <v>-161.20000000000002</v>
      </c>
    </row>
    <row r="27" spans="1:16" s="4" customFormat="1" ht="12.75" customHeight="1">
      <c r="A27" s="123" t="s">
        <v>15</v>
      </c>
      <c r="B27" s="124"/>
      <c r="C27" s="124"/>
      <c r="D27" s="124"/>
      <c r="E27" s="124"/>
      <c r="F27" s="124"/>
      <c r="G27" s="124"/>
      <c r="H27" s="124"/>
      <c r="I27" s="45"/>
      <c r="J27" s="49">
        <v>10</v>
      </c>
      <c r="K27" s="24"/>
      <c r="L27" s="13"/>
      <c r="M27" s="14"/>
      <c r="N27" s="22"/>
      <c r="O27" s="25">
        <v>53.8</v>
      </c>
      <c r="P27" s="26">
        <f t="shared" si="3"/>
        <v>-43.8</v>
      </c>
    </row>
    <row r="28" spans="1:16" ht="12.75">
      <c r="A28" s="115" t="s">
        <v>10</v>
      </c>
      <c r="B28" s="116"/>
      <c r="C28" s="116"/>
      <c r="D28" s="116"/>
      <c r="E28" s="116"/>
      <c r="F28" s="116"/>
      <c r="G28" s="116"/>
      <c r="H28" s="116"/>
      <c r="I28" s="44">
        <v>58.4</v>
      </c>
      <c r="J28" s="48">
        <f>I29-J23-J25-J26</f>
        <v>66.0188872</v>
      </c>
      <c r="N28" s="22"/>
      <c r="P28" s="26">
        <f t="shared" si="3"/>
        <v>66.0188872</v>
      </c>
    </row>
    <row r="29" spans="1:16" s="7" customFormat="1" ht="16.5" thickBot="1">
      <c r="A29" s="117" t="s">
        <v>11</v>
      </c>
      <c r="B29" s="118"/>
      <c r="C29" s="118"/>
      <c r="D29" s="118"/>
      <c r="E29" s="118"/>
      <c r="F29" s="118"/>
      <c r="G29" s="118"/>
      <c r="H29" s="118"/>
      <c r="I29" s="46">
        <f>SUM(I23:I28)</f>
        <v>617.9188872</v>
      </c>
      <c r="J29" s="47">
        <f>J23+J25+J26+J28</f>
        <v>617.9188872</v>
      </c>
      <c r="K29" s="13"/>
      <c r="L29" s="13"/>
      <c r="M29" s="14">
        <v>536.5871</v>
      </c>
      <c r="N29" s="22">
        <f>I29-M29</f>
        <v>81.33178720000001</v>
      </c>
      <c r="O29" s="16">
        <v>555.9</v>
      </c>
      <c r="P29" s="23">
        <f t="shared" si="3"/>
        <v>62.018887199999995</v>
      </c>
    </row>
    <row r="30" spans="2:10" ht="12.75">
      <c r="B30" s="2"/>
      <c r="C30" s="5"/>
      <c r="D30" s="5"/>
      <c r="E30" s="5"/>
      <c r="F30" s="5"/>
      <c r="G30" s="5"/>
      <c r="H30" s="5"/>
      <c r="I30" s="6"/>
      <c r="J30" s="10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11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11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11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11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11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11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11"/>
    </row>
  </sheetData>
  <mergeCells count="36">
    <mergeCell ref="A28:H28"/>
    <mergeCell ref="A29:H29"/>
    <mergeCell ref="A24:H24"/>
    <mergeCell ref="A25:H25"/>
    <mergeCell ref="A26:H26"/>
    <mergeCell ref="A27:H27"/>
    <mergeCell ref="A21:E21"/>
    <mergeCell ref="G21:H21"/>
    <mergeCell ref="A22:H22"/>
    <mergeCell ref="A23:H23"/>
    <mergeCell ref="G13:I13"/>
    <mergeCell ref="A14:A20"/>
    <mergeCell ref="B14:D14"/>
    <mergeCell ref="G14:I14"/>
    <mergeCell ref="B15:B20"/>
    <mergeCell ref="D15:D20"/>
    <mergeCell ref="I4:I5"/>
    <mergeCell ref="J4:J5"/>
    <mergeCell ref="A6:A8"/>
    <mergeCell ref="B6:B8"/>
    <mergeCell ref="J6:J21"/>
    <mergeCell ref="A9:D9"/>
    <mergeCell ref="G9:H9"/>
    <mergeCell ref="A10:A12"/>
    <mergeCell ref="B10:B12"/>
    <mergeCell ref="A13:D13"/>
    <mergeCell ref="A1:J1"/>
    <mergeCell ref="A2:J2"/>
    <mergeCell ref="A3:J3"/>
    <mergeCell ref="A4:A5"/>
    <mergeCell ref="B4:B5"/>
    <mergeCell ref="C4:C5"/>
    <mergeCell ref="D4:D5"/>
    <mergeCell ref="E4:F4"/>
    <mergeCell ref="G4:G5"/>
    <mergeCell ref="H4:H5"/>
  </mergeCells>
  <printOptions horizontalCentered="1"/>
  <pageMargins left="0.75" right="0.75" top="0.7874015748031497" bottom="0.5511811023622047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Parusheva</dc:creator>
  <cp:keywords/>
  <dc:description/>
  <cp:lastModifiedBy>Radoslava Valkova</cp:lastModifiedBy>
  <cp:lastPrinted>2017-01-03T09:21:29Z</cp:lastPrinted>
  <dcterms:created xsi:type="dcterms:W3CDTF">2006-12-06T09:27:34Z</dcterms:created>
  <dcterms:modified xsi:type="dcterms:W3CDTF">2017-01-04T07:54:50Z</dcterms:modified>
  <cp:category/>
  <cp:version/>
  <cp:contentType/>
  <cp:contentStatus/>
</cp:coreProperties>
</file>